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users\dcgrimme\REAL ESTATE\"/>
    </mc:Choice>
  </mc:AlternateContent>
  <bookViews>
    <workbookView xWindow="0" yWindow="0" windowWidth="51600" windowHeight="17700"/>
  </bookViews>
  <sheets>
    <sheet name="UOX Expansion" sheetId="1" r:id="rId1"/>
  </sheets>
  <definedNames>
    <definedName name="_xlnm.Print_Area" localSheetId="0">'UOX Expansion'!$A$1:$N$52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1" l="1"/>
  <c r="W30" i="1"/>
  <c r="V6" i="1"/>
  <c r="V7" i="1" s="1"/>
  <c r="V5" i="1"/>
  <c r="S7" i="1"/>
  <c r="U32" i="1"/>
  <c r="U30" i="1"/>
  <c r="G9" i="1" l="1"/>
  <c r="L9" i="1" s="1"/>
  <c r="L12" i="1" s="1"/>
  <c r="C8" i="1" l="1"/>
  <c r="D8" i="1" s="1"/>
  <c r="C11" i="1"/>
  <c r="B11" i="1"/>
  <c r="D7" i="1"/>
  <c r="D6" i="1"/>
  <c r="A2" i="1"/>
  <c r="D11" i="1" l="1"/>
  <c r="B48" i="1" s="1"/>
  <c r="B47" i="1" s="1"/>
</calcChain>
</file>

<file path=xl/sharedStrings.xml><?xml version="1.0" encoding="utf-8"?>
<sst xmlns="http://schemas.openxmlformats.org/spreadsheetml/2006/main" count="86" uniqueCount="82">
  <si>
    <t>FY23 Federal Congressionally Directed Spending Project List</t>
  </si>
  <si>
    <t>Project</t>
  </si>
  <si>
    <t xml:space="preserve">   Completion of East Ramp/Apron Expansion</t>
  </si>
  <si>
    <t>Construction</t>
  </si>
  <si>
    <t>Total</t>
  </si>
  <si>
    <t xml:space="preserve">   Utility Expansion to support Apron Expansion</t>
  </si>
  <si>
    <t xml:space="preserve">   Hangar Construction</t>
  </si>
  <si>
    <t>Total Project Estimate</t>
  </si>
  <si>
    <t>2. Project Name:</t>
  </si>
  <si>
    <r>
      <t>3. Project Purpose</t>
    </r>
    <r>
      <rPr>
        <sz val="12"/>
        <color theme="1"/>
        <rFont val="Calibri"/>
        <family val="2"/>
        <scheme val="minor"/>
      </rPr>
      <t>: (general description)</t>
    </r>
  </si>
  <si>
    <r>
      <t>4. Project Website:</t>
    </r>
    <r>
      <rPr>
        <sz val="12"/>
        <color theme="1"/>
        <rFont val="Calibri"/>
        <family val="2"/>
        <scheme val="minor"/>
      </rPr>
      <t xml:space="preserve"> (required to provide a link to the airport master plan that includes the requested project)</t>
    </r>
  </si>
  <si>
    <r>
      <t>5. Project justification:</t>
    </r>
    <r>
      <rPr>
        <sz val="12"/>
        <color theme="1"/>
        <rFont val="Calibri"/>
        <family val="2"/>
        <scheme val="minor"/>
      </rPr>
      <t xml:space="preserve"> (why it is needed/what are the benefits (e.g. safety, economic, environmental, etc.), include the status of the planning and environmental work so the Subcommittee can assess the readiness of the project. Also provide a description of all other sources of funding contributing to the total cost of the project.)</t>
    </r>
  </si>
  <si>
    <t>6. Project request amount:</t>
  </si>
  <si>
    <t>7. Project total cost:</t>
  </si>
  <si>
    <t>8. Location of the Activity:</t>
  </si>
  <si>
    <r>
      <t>9. Airport name:</t>
    </r>
    <r>
      <rPr>
        <sz val="12"/>
        <color theme="1"/>
        <rFont val="Calibri"/>
        <family val="2"/>
        <scheme val="minor"/>
      </rPr>
      <t xml:space="preserve"> (according to NPIAS)</t>
    </r>
  </si>
  <si>
    <r>
      <t>10. Project point of contact:</t>
    </r>
    <r>
      <rPr>
        <sz val="12"/>
        <color theme="1"/>
        <rFont val="Calibri"/>
        <family val="2"/>
        <scheme val="minor"/>
      </rPr>
      <t xml:space="preserve"> (name, title, address, phone, email)</t>
    </r>
  </si>
  <si>
    <t>11. Recipient tax ID#:</t>
  </si>
  <si>
    <r>
      <rPr>
        <b/>
        <sz val="12"/>
        <color theme="1"/>
        <rFont val="Calibri"/>
        <family val="2"/>
        <scheme val="minor"/>
      </rPr>
      <t>1.</t>
    </r>
    <r>
      <rPr>
        <sz val="12"/>
        <color theme="1"/>
        <rFont val="Calibri"/>
        <family val="2"/>
        <scheme val="minor"/>
      </rPr>
      <t xml:space="preserve"> Is our airport project eligible under chapter 471 of title 49, United States Code?</t>
    </r>
  </si>
  <si>
    <t>Yes, As best I can tell</t>
  </si>
  <si>
    <t>UOX East Ramp Apron and Hangar Expansion</t>
  </si>
  <si>
    <t>Expanded capacity and capability of UOX Airport for growth</t>
  </si>
  <si>
    <t>Design, Eng &amp; Cont.</t>
  </si>
  <si>
    <t>University of MS, Oxford Airport</t>
  </si>
  <si>
    <t>UOX</t>
  </si>
  <si>
    <t>University of MS TIN: 64-6001159</t>
  </si>
  <si>
    <t>UOX Airport Renovations</t>
  </si>
  <si>
    <r>
      <rPr>
        <b/>
        <sz val="11"/>
        <color theme="1"/>
        <rFont val="Calibri"/>
        <family val="2"/>
        <scheme val="minor"/>
      </rPr>
      <t>Steven Holley, Vice Chancellor for Administration &amp; Finance</t>
    </r>
    <r>
      <rPr>
        <sz val="11"/>
        <color theme="1"/>
        <rFont val="Calibri"/>
        <family val="2"/>
        <scheme val="minor"/>
      </rPr>
      <t xml:space="preserve">
sgholley@olemiss.edu  662-915-7200
</t>
    </r>
    <r>
      <rPr>
        <b/>
        <sz val="11"/>
        <color theme="1"/>
        <rFont val="Calibri"/>
        <family val="2"/>
        <scheme val="minor"/>
      </rPr>
      <t>Coleman Grimmett, Sr. Director for Business Operations</t>
    </r>
    <r>
      <rPr>
        <sz val="11"/>
        <color theme="1"/>
        <rFont val="Calibri"/>
        <family val="2"/>
        <scheme val="minor"/>
      </rPr>
      <t xml:space="preserve">
dcgrimme@olemiss.edu  662-915-7200</t>
    </r>
  </si>
  <si>
    <t>https://www.law.cornell.edu/uscode/text/49/subtitle-VII/part-B/chapter-471/subchapter-I</t>
  </si>
  <si>
    <t xml:space="preserve">Example - Recent hangar construction 100' x 100' = </t>
  </si>
  <si>
    <t>cost / sqft</t>
  </si>
  <si>
    <t>square feet</t>
  </si>
  <si>
    <t>SqFt Estimate:</t>
  </si>
  <si>
    <t>x</t>
  </si>
  <si>
    <t>5 each of 10k sqft hangars in the yellow space</t>
  </si>
  <si>
    <t>The UOX airport is the following URL; project documentation will be made available to a subset of the URL as drawings and formal quotations progress.   https://airport.olemiss.edu/</t>
  </si>
  <si>
    <t>The UOX airport is a viable and necessary airport to not only the  University of Mississippi but also to the Greater Oxford and Lafayette County region.  Some of the closest regional and commercial airports are Memphis, TN, Tupelo, MS, Greenville, MS, Jackson, MS and Columbus, MS to name a few.  In order to meet the growing demand for flight service in and out of Oxford, it is necessary that we expand upon the existing airport facilities.  Further, UOX and the public is interested in engaging a commercial carrier for regional service through UOX.  In order to accommodate this growth potential as well as existing demand, we will need to expand our ramp and hanger capacity.</t>
  </si>
  <si>
    <t>Statistics for Support:</t>
  </si>
  <si>
    <t>Arrivals</t>
  </si>
  <si>
    <t>Departures</t>
  </si>
  <si>
    <t>1 for Airport Ops Utilization</t>
  </si>
  <si>
    <t>1 University Flight Utilization</t>
  </si>
  <si>
    <t>Total of 6,969 flight operations from 2/21 thru 2/22:</t>
  </si>
  <si>
    <t>22-23 currently leased to tenants</t>
  </si>
  <si>
    <t>Currently 25 Hangars Utilized:</t>
  </si>
  <si>
    <t>Key Employers in Area:</t>
  </si>
  <si>
    <t>1.6K - Olin / Winchester</t>
  </si>
  <si>
    <t>1.2K - Baptist Hospital</t>
  </si>
  <si>
    <t>0.6K Oxford School Dist</t>
  </si>
  <si>
    <t>0.5K Lafayette County School Dist</t>
  </si>
  <si>
    <t>Opportunities for significant additional development</t>
  </si>
  <si>
    <t>Population Data:</t>
  </si>
  <si>
    <t>City of Oxford</t>
  </si>
  <si>
    <t>Lafayette County</t>
  </si>
  <si>
    <t>Growth since 2010</t>
  </si>
  <si>
    <t>Median Household Income $44,283</t>
  </si>
  <si>
    <t>Service Ops In</t>
  </si>
  <si>
    <t>Service Ops Out</t>
  </si>
  <si>
    <t>through Chamber of Commerce &amp; Avail Industrial Sites</t>
  </si>
  <si>
    <t>Per Day:</t>
  </si>
  <si>
    <t>Avg</t>
  </si>
  <si>
    <t>2023 Proj</t>
  </si>
  <si>
    <t>Growth since 2018</t>
  </si>
  <si>
    <t>Routine Demand for additional units</t>
  </si>
  <si>
    <t>+1 Future University Flight Utilization - additional plane</t>
  </si>
  <si>
    <t>3.0K - University of MS</t>
  </si>
  <si>
    <t>Source: Oxford - Lafayette County Chamber of Commerce</t>
  </si>
  <si>
    <t>Recent Airport Expansion / Improvement Projects:</t>
  </si>
  <si>
    <t>East Ramp</t>
  </si>
  <si>
    <t>$7.8M</t>
  </si>
  <si>
    <t>$0.7M</t>
  </si>
  <si>
    <t>Completed in June of 2020</t>
  </si>
  <si>
    <t>Terminal Ramp Rehabilitation</t>
  </si>
  <si>
    <t>$1.3M</t>
  </si>
  <si>
    <t>Runway Overlay / Rehabilitation</t>
  </si>
  <si>
    <t>$2.0M</t>
  </si>
  <si>
    <t>Pct of Households earning $50k and above:</t>
  </si>
  <si>
    <t>1.0K N. MS Regional Center</t>
  </si>
  <si>
    <t>Hangar Foundation Reconstruction</t>
  </si>
  <si>
    <t>Completed in November of 2016</t>
  </si>
  <si>
    <t>Completed in July of 2021</t>
  </si>
  <si>
    <t>Completedin August of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</si>
</sst>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quot;$&quot;* #,##0_);_(&quot;$&quot;* \(#,##0\);_(&quot;$&quot;* &quot;-&quot;??_);_(@_)"/>
    <numFmt numFmtId="165" formatCode="_(* #,##0_);_(* \(#,##0\);_(* &quot;-&quot;??_);_(@_)"/>
    <numFmt numFmtId="170" formatCode="0.0%"/>
    <numFmt numFmtId="171" formatCode="_(* #,##0.0_);_(* \(#,##0.0\);_(* &quot;-&quot;??_);_(@_)"/>
  </numFmts>
  <fonts count="1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sz val="12"/>
      <color theme="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2"/>
      <color rgb="FF000000"/>
      <name val="Calibri"/>
      <family val="2"/>
      <scheme val="minor"/>
    </font>
    <font>
      <b/>
      <u/>
      <sz val="11"/>
      <color theme="1"/>
      <name val="Calibri"/>
      <family val="2"/>
      <scheme val="minor"/>
    </font>
    <font>
      <u/>
      <sz val="11"/>
      <color theme="1"/>
      <name val="Calibri"/>
      <family val="2"/>
      <scheme val="minor"/>
    </font>
    <font>
      <i/>
      <sz val="11"/>
      <color theme="1"/>
      <name val="Calibri"/>
      <family val="2"/>
      <scheme val="minor"/>
    </font>
  </fonts>
  <fills count="6">
    <fill>
      <patternFill patternType="none"/>
    </fill>
    <fill>
      <patternFill patternType="gray125"/>
    </fill>
    <fill>
      <patternFill patternType="solid">
        <fgColor theme="3"/>
        <bgColor indexed="64"/>
      </patternFill>
    </fill>
    <fill>
      <patternFill patternType="solid">
        <fgColor rgb="FFF7672D"/>
        <bgColor indexed="64"/>
      </patternFill>
    </fill>
    <fill>
      <patternFill patternType="solid">
        <fgColor rgb="FFFF66CC"/>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2">
    <xf numFmtId="0" fontId="0" fillId="0" borderId="0" xfId="0"/>
    <xf numFmtId="0" fontId="3" fillId="0" borderId="0" xfId="0" applyFont="1"/>
    <xf numFmtId="0" fontId="5" fillId="2" borderId="0" xfId="0" applyFont="1" applyFill="1"/>
    <xf numFmtId="0" fontId="4" fillId="2" borderId="0" xfId="0" applyFont="1" applyFill="1"/>
    <xf numFmtId="0" fontId="6" fillId="2" borderId="0" xfId="0" applyFont="1" applyFill="1"/>
    <xf numFmtId="44" fontId="0" fillId="0" borderId="0" xfId="2" applyFont="1"/>
    <xf numFmtId="164" fontId="0" fillId="0" borderId="0" xfId="2" applyNumberFormat="1" applyFont="1"/>
    <xf numFmtId="164" fontId="0" fillId="0" borderId="0" xfId="0" applyNumberFormat="1"/>
    <xf numFmtId="44" fontId="0" fillId="0" borderId="0" xfId="0" applyNumberFormat="1"/>
    <xf numFmtId="164" fontId="3" fillId="0" borderId="0" xfId="0" applyNumberFormat="1" applyFont="1"/>
    <xf numFmtId="0" fontId="2" fillId="2" borderId="0" xfId="0" applyFont="1" applyFill="1" applyAlignment="1">
      <alignment horizontal="center"/>
    </xf>
    <xf numFmtId="164" fontId="0" fillId="3" borderId="0" xfId="2" applyNumberFormat="1" applyFont="1" applyFill="1"/>
    <xf numFmtId="0" fontId="7" fillId="0" borderId="1" xfId="0" applyFont="1" applyBorder="1" applyAlignment="1">
      <alignment horizontal="left" vertical="center" wrapText="1" indent="1"/>
    </xf>
    <xf numFmtId="0" fontId="8" fillId="0" borderId="1" xfId="0" applyFont="1" applyBorder="1" applyAlignment="1">
      <alignment horizontal="left" vertical="center" wrapText="1" indent="1"/>
    </xf>
    <xf numFmtId="9" fontId="0" fillId="0" borderId="0" xfId="0" applyNumberFormat="1"/>
    <xf numFmtId="164" fontId="0" fillId="0" borderId="2" xfId="2" applyNumberFormat="1" applyFont="1" applyBorder="1" applyAlignment="1"/>
    <xf numFmtId="164" fontId="0" fillId="0" borderId="3" xfId="2" applyNumberFormat="1" applyFont="1" applyBorder="1" applyAlignment="1"/>
    <xf numFmtId="164" fontId="0" fillId="0" borderId="4" xfId="2" applyNumberFormat="1" applyFont="1" applyBorder="1" applyAlignment="1"/>
    <xf numFmtId="165" fontId="0" fillId="0" borderId="0" xfId="1" applyNumberFormat="1" applyFont="1"/>
    <xf numFmtId="0" fontId="0" fillId="0" borderId="0" xfId="0" applyAlignment="1">
      <alignment horizontal="center"/>
    </xf>
    <xf numFmtId="164" fontId="0" fillId="4" borderId="0" xfId="2" applyNumberFormat="1" applyFont="1" applyFill="1"/>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170" fontId="0" fillId="0" borderId="0" xfId="3" applyNumberFormat="1" applyFont="1"/>
    <xf numFmtId="0" fontId="9" fillId="5" borderId="5" xfId="0" applyFont="1" applyFill="1" applyBorder="1"/>
    <xf numFmtId="0" fontId="0" fillId="5" borderId="6" xfId="0" applyFill="1" applyBorder="1"/>
    <xf numFmtId="0" fontId="0" fillId="5" borderId="7" xfId="0" applyFill="1" applyBorder="1"/>
    <xf numFmtId="0" fontId="0" fillId="5" borderId="8" xfId="0" applyFill="1" applyBorder="1"/>
    <xf numFmtId="0" fontId="0" fillId="5" borderId="0" xfId="0" applyFill="1" applyBorder="1"/>
    <xf numFmtId="0" fontId="0" fillId="5" borderId="9" xfId="0" applyFill="1" applyBorder="1"/>
    <xf numFmtId="0" fontId="10" fillId="5" borderId="8" xfId="0" applyFont="1" applyFill="1" applyBorder="1"/>
    <xf numFmtId="165" fontId="0" fillId="5" borderId="0" xfId="1" applyNumberFormat="1" applyFont="1" applyFill="1" applyBorder="1"/>
    <xf numFmtId="0" fontId="3" fillId="5" borderId="0" xfId="0" applyFont="1" applyFill="1" applyBorder="1"/>
    <xf numFmtId="165" fontId="3" fillId="5" borderId="0" xfId="1" applyNumberFormat="1" applyFont="1" applyFill="1" applyBorder="1"/>
    <xf numFmtId="0" fontId="3" fillId="5" borderId="8" xfId="0" applyFont="1" applyFill="1" applyBorder="1"/>
    <xf numFmtId="170" fontId="0" fillId="5" borderId="0" xfId="3" applyNumberFormat="1" applyFont="1" applyFill="1" applyBorder="1"/>
    <xf numFmtId="0" fontId="0" fillId="5" borderId="10" xfId="0" applyFill="1" applyBorder="1"/>
    <xf numFmtId="0" fontId="0" fillId="5" borderId="11" xfId="0" applyFill="1" applyBorder="1"/>
    <xf numFmtId="0" fontId="0" fillId="5" borderId="12" xfId="0" applyFill="1" applyBorder="1"/>
    <xf numFmtId="171" fontId="0" fillId="5" borderId="9" xfId="1" applyNumberFormat="1" applyFont="1" applyFill="1" applyBorder="1"/>
    <xf numFmtId="0" fontId="11" fillId="5" borderId="9" xfId="0" applyFont="1" applyFill="1" applyBorder="1" applyAlignment="1">
      <alignment horizontal="center"/>
    </xf>
    <xf numFmtId="10" fontId="0" fillId="5" borderId="0" xfId="0" applyNumberFormat="1" applyFill="1" applyBorder="1"/>
    <xf numFmtId="0" fontId="12" fillId="5" borderId="0" xfId="0" applyFont="1" applyFill="1" applyBorder="1"/>
    <xf numFmtId="0" fontId="12" fillId="5" borderId="0" xfId="0" applyFont="1" applyFill="1" applyBorder="1" applyAlignment="1">
      <alignment horizontal="right"/>
    </xf>
    <xf numFmtId="171" fontId="3" fillId="5" borderId="9" xfId="1" applyNumberFormat="1" applyFont="1" applyFill="1" applyBorder="1"/>
    <xf numFmtId="0" fontId="0" fillId="5" borderId="0" xfId="0" quotePrefix="1" applyFill="1" applyBorder="1"/>
    <xf numFmtId="0" fontId="13" fillId="5" borderId="10" xfId="0" applyFont="1" applyFill="1" applyBorder="1"/>
    <xf numFmtId="0" fontId="0" fillId="5" borderId="0" xfId="0" applyFont="1" applyFill="1" applyBorder="1"/>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FF66CC"/>
      <color rgb="FFF767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180974</xdr:colOff>
      <xdr:row>13</xdr:row>
      <xdr:rowOff>190499</xdr:rowOff>
    </xdr:from>
    <xdr:to>
      <xdr:col>4</xdr:col>
      <xdr:colOff>333374</xdr:colOff>
      <xdr:row>37</xdr:row>
      <xdr:rowOff>24320</xdr:rowOff>
    </xdr:to>
    <xdr:pic>
      <xdr:nvPicPr>
        <xdr:cNvPr id="2" name="Picture 1" descr="im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4" y="2724149"/>
          <a:ext cx="6124575" cy="4405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14</xdr:row>
      <xdr:rowOff>9525</xdr:rowOff>
    </xdr:from>
    <xdr:to>
      <xdr:col>12</xdr:col>
      <xdr:colOff>123825</xdr:colOff>
      <xdr:row>38</xdr:row>
      <xdr:rowOff>79228</xdr:rowOff>
    </xdr:to>
    <xdr:pic>
      <xdr:nvPicPr>
        <xdr:cNvPr id="3" name="Picture 2"/>
        <xdr:cNvPicPr>
          <a:picLocks noChangeAspect="1"/>
        </xdr:cNvPicPr>
      </xdr:nvPicPr>
      <xdr:blipFill>
        <a:blip xmlns:r="http://schemas.openxmlformats.org/officeDocument/2006/relationships" r:embed="rId2"/>
        <a:stretch>
          <a:fillRect/>
        </a:stretch>
      </xdr:blipFill>
      <xdr:spPr>
        <a:xfrm>
          <a:off x="7620000" y="2733675"/>
          <a:ext cx="4619625" cy="46417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2"/>
  <sheetViews>
    <sheetView tabSelected="1" workbookViewId="0">
      <selection activeCell="AC8" sqref="AC8"/>
    </sheetView>
  </sheetViews>
  <sheetFormatPr defaultRowHeight="15" x14ac:dyDescent="0.25"/>
  <cols>
    <col min="1" max="1" width="42" customWidth="1"/>
    <col min="2" max="2" width="15.7109375" customWidth="1"/>
    <col min="3" max="3" width="17.5703125" customWidth="1"/>
    <col min="4" max="4" width="14.28515625" bestFit="1" customWidth="1"/>
    <col min="5" max="5" width="18.140625" customWidth="1"/>
    <col min="7" max="7" width="10.5703125" bestFit="1" customWidth="1"/>
    <col min="9" max="9" width="10.5703125" bestFit="1" customWidth="1"/>
    <col min="12" max="12" width="16.28515625" bestFit="1" customWidth="1"/>
    <col min="18" max="18" width="11.140625" customWidth="1"/>
    <col min="19" max="21" width="10.5703125" bestFit="1" customWidth="1"/>
    <col min="27" max="27" width="34.140625" customWidth="1"/>
    <col min="28" max="32" width="12.140625" customWidth="1"/>
  </cols>
  <sheetData>
    <row r="1" spans="1:32" ht="19.5" thickBot="1" x14ac:dyDescent="0.35">
      <c r="A1" s="2" t="s">
        <v>0</v>
      </c>
      <c r="B1" s="3"/>
      <c r="C1" s="3"/>
      <c r="D1" s="3"/>
      <c r="E1" s="3"/>
      <c r="F1" s="3"/>
      <c r="G1" s="3"/>
      <c r="H1" s="3"/>
      <c r="I1" s="3"/>
    </row>
    <row r="2" spans="1:32" ht="18.75" x14ac:dyDescent="0.3">
      <c r="A2" s="4" t="str">
        <f ca="1">CELL("filename")</f>
        <v>Z:\users\dcgrimme\REAL ESTATE\[Congressionally Directed Spend 042722.xlsx]UOX Expansion</v>
      </c>
      <c r="B2" s="3"/>
      <c r="C2" s="3"/>
      <c r="D2" s="3"/>
      <c r="E2" s="3"/>
      <c r="F2" s="3"/>
      <c r="G2" s="3"/>
      <c r="H2" s="3"/>
      <c r="I2" s="3"/>
      <c r="Q2" s="28" t="s">
        <v>37</v>
      </c>
      <c r="R2" s="29"/>
      <c r="S2" s="29"/>
      <c r="T2" s="29"/>
      <c r="U2" s="29"/>
      <c r="V2" s="30"/>
      <c r="AA2" s="28" t="s">
        <v>67</v>
      </c>
      <c r="AB2" s="29"/>
      <c r="AC2" s="29"/>
      <c r="AD2" s="29"/>
      <c r="AE2" s="29"/>
      <c r="AF2" s="30"/>
    </row>
    <row r="3" spans="1:32" x14ac:dyDescent="0.25">
      <c r="Q3" s="31"/>
      <c r="R3" s="32"/>
      <c r="S3" s="32"/>
      <c r="T3" s="32"/>
      <c r="U3" s="32"/>
      <c r="V3" s="44" t="s">
        <v>60</v>
      </c>
      <c r="AA3" s="31"/>
      <c r="AB3" s="32"/>
      <c r="AC3" s="32"/>
      <c r="AD3" s="32"/>
      <c r="AE3" s="32"/>
      <c r="AF3" s="44"/>
    </row>
    <row r="4" spans="1:32" ht="15.75" x14ac:dyDescent="0.25">
      <c r="A4" s="10" t="s">
        <v>1</v>
      </c>
      <c r="B4" s="10" t="s">
        <v>3</v>
      </c>
      <c r="C4" s="10" t="s">
        <v>22</v>
      </c>
      <c r="D4" s="10" t="s">
        <v>4</v>
      </c>
      <c r="E4" s="3"/>
      <c r="F4" s="3"/>
      <c r="G4" s="3"/>
      <c r="H4" s="3"/>
      <c r="I4" s="3"/>
      <c r="J4" s="3"/>
      <c r="Q4" s="34" t="s">
        <v>42</v>
      </c>
      <c r="R4" s="32"/>
      <c r="S4" s="32"/>
      <c r="T4" s="32"/>
      <c r="U4" s="32"/>
      <c r="V4" s="44" t="s">
        <v>59</v>
      </c>
      <c r="AA4" s="38" t="s">
        <v>68</v>
      </c>
      <c r="AB4" s="32" t="s">
        <v>69</v>
      </c>
      <c r="AC4" s="35" t="s">
        <v>79</v>
      </c>
      <c r="AD4" s="32"/>
      <c r="AE4" s="32"/>
      <c r="AF4" s="43"/>
    </row>
    <row r="5" spans="1:32" x14ac:dyDescent="0.25">
      <c r="A5" s="1" t="s">
        <v>26</v>
      </c>
      <c r="Q5" s="31"/>
      <c r="R5" s="32" t="s">
        <v>38</v>
      </c>
      <c r="S5" s="35">
        <v>4133</v>
      </c>
      <c r="T5" s="32" t="s">
        <v>56</v>
      </c>
      <c r="U5" s="32"/>
      <c r="V5" s="43">
        <f>+S5/365</f>
        <v>11.323287671232876</v>
      </c>
      <c r="AA5" s="38" t="s">
        <v>78</v>
      </c>
      <c r="AB5" s="32" t="s">
        <v>70</v>
      </c>
      <c r="AC5" s="35" t="s">
        <v>71</v>
      </c>
      <c r="AD5" s="32"/>
      <c r="AE5" s="32"/>
      <c r="AF5" s="43"/>
    </row>
    <row r="6" spans="1:32" x14ac:dyDescent="0.25">
      <c r="A6" t="s">
        <v>2</v>
      </c>
      <c r="B6" s="20">
        <v>2844490</v>
      </c>
      <c r="C6" s="20">
        <v>512008</v>
      </c>
      <c r="D6" s="20">
        <f>+C6+B6</f>
        <v>3356498</v>
      </c>
      <c r="F6" s="8"/>
      <c r="Q6" s="31"/>
      <c r="R6" s="32" t="s">
        <v>39</v>
      </c>
      <c r="S6" s="35">
        <v>2836</v>
      </c>
      <c r="T6" s="32" t="s">
        <v>57</v>
      </c>
      <c r="U6" s="32"/>
      <c r="V6" s="43">
        <f>+S6/365</f>
        <v>7.7698630136986298</v>
      </c>
      <c r="AA6" s="38" t="s">
        <v>72</v>
      </c>
      <c r="AB6" s="32" t="s">
        <v>73</v>
      </c>
      <c r="AC6" s="35" t="s">
        <v>80</v>
      </c>
      <c r="AD6" s="32"/>
      <c r="AE6" s="32"/>
      <c r="AF6" s="43"/>
    </row>
    <row r="7" spans="1:32" x14ac:dyDescent="0.25">
      <c r="A7" t="s">
        <v>5</v>
      </c>
      <c r="B7" s="20">
        <v>615560</v>
      </c>
      <c r="C7" s="20">
        <v>153890</v>
      </c>
      <c r="D7" s="20">
        <f>+C7+B7</f>
        <v>769450</v>
      </c>
      <c r="F7" s="8"/>
      <c r="Q7" s="31"/>
      <c r="R7" s="36" t="s">
        <v>4</v>
      </c>
      <c r="S7" s="37">
        <f>+S6+S5</f>
        <v>6969</v>
      </c>
      <c r="T7" s="32"/>
      <c r="U7" s="32"/>
      <c r="V7" s="48">
        <f>+V6+V5</f>
        <v>19.093150684931505</v>
      </c>
      <c r="AA7" s="38" t="s">
        <v>74</v>
      </c>
      <c r="AB7" s="51" t="s">
        <v>75</v>
      </c>
      <c r="AC7" s="35" t="s">
        <v>81</v>
      </c>
      <c r="AD7" s="32"/>
      <c r="AE7" s="32"/>
      <c r="AF7" s="48"/>
    </row>
    <row r="8" spans="1:32" ht="15.75" thickBot="1" x14ac:dyDescent="0.3">
      <c r="A8" t="s">
        <v>6</v>
      </c>
      <c r="B8" s="11">
        <v>5000000</v>
      </c>
      <c r="C8" s="11">
        <f>+B8*0.25</f>
        <v>1250000</v>
      </c>
      <c r="D8" s="11">
        <f>+C8+B8</f>
        <v>6250000</v>
      </c>
      <c r="G8" s="1" t="s">
        <v>29</v>
      </c>
      <c r="L8" s="6">
        <v>1000000</v>
      </c>
      <c r="Q8" s="31"/>
      <c r="R8" s="32"/>
      <c r="S8" s="32"/>
      <c r="T8" s="32"/>
      <c r="U8" s="32"/>
      <c r="V8" s="33"/>
      <c r="AA8" s="40"/>
      <c r="AB8" s="41"/>
      <c r="AC8" s="41"/>
      <c r="AD8" s="41"/>
      <c r="AE8" s="41"/>
      <c r="AF8" s="42"/>
    </row>
    <row r="9" spans="1:32" x14ac:dyDescent="0.25">
      <c r="G9" s="18">
        <f>100*100</f>
        <v>10000</v>
      </c>
      <c r="H9" t="s">
        <v>31</v>
      </c>
      <c r="L9" s="5">
        <f>+L8/G9</f>
        <v>100</v>
      </c>
      <c r="M9" t="s">
        <v>30</v>
      </c>
      <c r="Q9" s="38" t="s">
        <v>44</v>
      </c>
      <c r="R9" s="32"/>
      <c r="S9" s="32"/>
      <c r="T9" s="32"/>
      <c r="U9" s="32"/>
      <c r="V9" s="33"/>
    </row>
    <row r="10" spans="1:32" x14ac:dyDescent="0.25">
      <c r="Q10" s="31"/>
      <c r="R10" s="32" t="s">
        <v>41</v>
      </c>
      <c r="S10" s="32"/>
      <c r="T10" s="32"/>
      <c r="U10" s="32"/>
      <c r="V10" s="33"/>
    </row>
    <row r="11" spans="1:32" x14ac:dyDescent="0.25">
      <c r="A11" s="1" t="s">
        <v>7</v>
      </c>
      <c r="B11" s="9">
        <f>+SUM(B6:B10)</f>
        <v>8460050</v>
      </c>
      <c r="C11" s="9">
        <f>+SUM(C6:C10)</f>
        <v>1915898</v>
      </c>
      <c r="D11" s="9">
        <f>+SUM(D6:D10)</f>
        <v>10375948</v>
      </c>
      <c r="Q11" s="31"/>
      <c r="R11" s="32" t="s">
        <v>40</v>
      </c>
      <c r="S11" s="32"/>
      <c r="T11" s="32"/>
      <c r="U11" s="32"/>
      <c r="V11" s="33"/>
    </row>
    <row r="12" spans="1:32" x14ac:dyDescent="0.25">
      <c r="G12" s="1" t="s">
        <v>32</v>
      </c>
      <c r="I12" s="18">
        <v>10000</v>
      </c>
      <c r="J12" s="19" t="s">
        <v>33</v>
      </c>
      <c r="K12">
        <v>5</v>
      </c>
      <c r="L12" s="7">
        <f>+K12*I12*L9</f>
        <v>5000000</v>
      </c>
      <c r="Q12" s="31"/>
      <c r="R12" s="49" t="s">
        <v>64</v>
      </c>
      <c r="S12" s="32"/>
      <c r="T12" s="32"/>
      <c r="U12" s="32"/>
      <c r="V12" s="33"/>
    </row>
    <row r="13" spans="1:32" x14ac:dyDescent="0.25">
      <c r="I13" t="s">
        <v>34</v>
      </c>
      <c r="Q13" s="31"/>
      <c r="R13" s="32" t="s">
        <v>43</v>
      </c>
      <c r="S13" s="32"/>
      <c r="T13" s="32"/>
      <c r="U13" s="32"/>
      <c r="V13" s="33"/>
    </row>
    <row r="14" spans="1:32" x14ac:dyDescent="0.25">
      <c r="Q14" s="31"/>
      <c r="R14" s="32" t="s">
        <v>63</v>
      </c>
      <c r="S14" s="32"/>
      <c r="T14" s="32"/>
      <c r="U14" s="32"/>
      <c r="V14" s="33"/>
    </row>
    <row r="15" spans="1:32" x14ac:dyDescent="0.25">
      <c r="Q15" s="31"/>
      <c r="R15" s="32"/>
      <c r="S15" s="32"/>
      <c r="T15" s="32"/>
      <c r="U15" s="32"/>
      <c r="V15" s="33"/>
    </row>
    <row r="16" spans="1:32" x14ac:dyDescent="0.25">
      <c r="Q16" s="38" t="s">
        <v>45</v>
      </c>
      <c r="R16" s="32"/>
      <c r="S16" s="32"/>
      <c r="T16" s="32"/>
      <c r="U16" s="32"/>
      <c r="V16" s="33"/>
    </row>
    <row r="17" spans="17:24" x14ac:dyDescent="0.25">
      <c r="Q17" s="31"/>
      <c r="R17" s="32" t="s">
        <v>65</v>
      </c>
      <c r="S17" s="32"/>
      <c r="T17" s="32"/>
      <c r="U17" s="32"/>
      <c r="V17" s="33"/>
    </row>
    <row r="18" spans="17:24" x14ac:dyDescent="0.25">
      <c r="Q18" s="31"/>
      <c r="R18" s="32" t="s">
        <v>46</v>
      </c>
      <c r="S18" s="32"/>
      <c r="T18" s="32"/>
      <c r="U18" s="32"/>
      <c r="V18" s="33"/>
    </row>
    <row r="19" spans="17:24" x14ac:dyDescent="0.25">
      <c r="Q19" s="31"/>
      <c r="R19" s="32" t="s">
        <v>47</v>
      </c>
      <c r="S19" s="32"/>
      <c r="T19" s="32"/>
      <c r="U19" s="32"/>
      <c r="V19" s="33"/>
    </row>
    <row r="20" spans="17:24" x14ac:dyDescent="0.25">
      <c r="Q20" s="31"/>
      <c r="R20" s="32" t="s">
        <v>77</v>
      </c>
      <c r="S20" s="32"/>
      <c r="T20" s="32"/>
      <c r="U20" s="32"/>
      <c r="V20" s="33"/>
    </row>
    <row r="21" spans="17:24" x14ac:dyDescent="0.25">
      <c r="Q21" s="31"/>
      <c r="R21" s="32" t="s">
        <v>48</v>
      </c>
      <c r="S21" s="32"/>
      <c r="T21" s="32"/>
      <c r="U21" s="32"/>
      <c r="V21" s="33"/>
    </row>
    <row r="22" spans="17:24" x14ac:dyDescent="0.25">
      <c r="Q22" s="31"/>
      <c r="R22" s="32" t="s">
        <v>49</v>
      </c>
      <c r="S22" s="32"/>
      <c r="T22" s="32"/>
      <c r="U22" s="32"/>
      <c r="V22" s="33"/>
    </row>
    <row r="23" spans="17:24" x14ac:dyDescent="0.25">
      <c r="Q23" s="31"/>
      <c r="R23" s="32"/>
      <c r="S23" s="32"/>
      <c r="T23" s="32"/>
      <c r="U23" s="32"/>
      <c r="V23" s="33"/>
    </row>
    <row r="24" spans="17:24" x14ac:dyDescent="0.25">
      <c r="Q24" s="31" t="s">
        <v>50</v>
      </c>
      <c r="R24" s="32"/>
      <c r="S24" s="32"/>
      <c r="T24" s="32"/>
      <c r="U24" s="32"/>
      <c r="V24" s="33"/>
    </row>
    <row r="25" spans="17:24" x14ac:dyDescent="0.25">
      <c r="Q25" s="31" t="s">
        <v>58</v>
      </c>
      <c r="R25" s="32"/>
      <c r="S25" s="32"/>
      <c r="T25" s="32"/>
      <c r="U25" s="32"/>
      <c r="V25" s="33"/>
    </row>
    <row r="26" spans="17:24" x14ac:dyDescent="0.25">
      <c r="Q26" s="31"/>
      <c r="R26" s="32"/>
      <c r="S26" s="32"/>
      <c r="T26" s="32"/>
      <c r="U26" s="32"/>
      <c r="V26" s="33"/>
    </row>
    <row r="27" spans="17:24" x14ac:dyDescent="0.25">
      <c r="Q27" s="38" t="s">
        <v>51</v>
      </c>
      <c r="R27" s="32"/>
      <c r="S27" s="32"/>
      <c r="T27" s="32"/>
      <c r="U27" s="32"/>
      <c r="V27" s="33"/>
    </row>
    <row r="28" spans="17:24" x14ac:dyDescent="0.25">
      <c r="Q28" s="31"/>
      <c r="R28" s="32"/>
      <c r="S28" s="46">
        <v>2010</v>
      </c>
      <c r="T28" s="46">
        <v>2018</v>
      </c>
      <c r="U28" s="47" t="s">
        <v>61</v>
      </c>
      <c r="V28" s="33"/>
    </row>
    <row r="29" spans="17:24" x14ac:dyDescent="0.25">
      <c r="Q29" s="31" t="s">
        <v>52</v>
      </c>
      <c r="R29" s="32"/>
      <c r="S29" s="35">
        <v>18916</v>
      </c>
      <c r="T29" s="35">
        <v>22531</v>
      </c>
      <c r="U29" s="35">
        <v>24994</v>
      </c>
      <c r="V29" s="33"/>
    </row>
    <row r="30" spans="17:24" x14ac:dyDescent="0.25">
      <c r="Q30" s="31"/>
      <c r="R30" s="32"/>
      <c r="S30" s="32" t="s">
        <v>54</v>
      </c>
      <c r="T30" s="32"/>
      <c r="U30" s="39">
        <f>+U29/S29-1</f>
        <v>0.32131528864453363</v>
      </c>
      <c r="V30" s="33"/>
      <c r="W30" s="27">
        <f>+U29/T29-1</f>
        <v>0.10931605343748618</v>
      </c>
      <c r="X30" t="s">
        <v>62</v>
      </c>
    </row>
    <row r="31" spans="17:24" x14ac:dyDescent="0.25">
      <c r="Q31" s="31" t="s">
        <v>53</v>
      </c>
      <c r="R31" s="32"/>
      <c r="S31" s="35">
        <v>47351</v>
      </c>
      <c r="T31" s="35">
        <v>56405</v>
      </c>
      <c r="U31" s="35">
        <v>61785</v>
      </c>
      <c r="V31" s="33"/>
    </row>
    <row r="32" spans="17:24" x14ac:dyDescent="0.25">
      <c r="Q32" s="31"/>
      <c r="R32" s="32"/>
      <c r="S32" s="32" t="s">
        <v>54</v>
      </c>
      <c r="T32" s="32"/>
      <c r="U32" s="39">
        <f>+U31/S31-1</f>
        <v>0.30482988743637929</v>
      </c>
      <c r="V32" s="33"/>
      <c r="W32" s="27">
        <f>+U31/T31-1</f>
        <v>9.5381615105043949E-2</v>
      </c>
      <c r="X32" t="s">
        <v>62</v>
      </c>
    </row>
    <row r="33" spans="1:22" x14ac:dyDescent="0.25">
      <c r="Q33" s="31"/>
      <c r="R33" s="32"/>
      <c r="S33" s="32"/>
      <c r="T33" s="32"/>
      <c r="U33" s="32"/>
      <c r="V33" s="33"/>
    </row>
    <row r="34" spans="1:22" x14ac:dyDescent="0.25">
      <c r="Q34" s="31" t="s">
        <v>55</v>
      </c>
      <c r="R34" s="32"/>
      <c r="S34" s="32"/>
      <c r="T34" s="32"/>
      <c r="U34" s="32"/>
      <c r="V34" s="33"/>
    </row>
    <row r="35" spans="1:22" x14ac:dyDescent="0.25">
      <c r="Q35" s="31"/>
      <c r="R35" s="32"/>
      <c r="S35" s="32"/>
      <c r="T35" s="32"/>
      <c r="U35" s="32"/>
      <c r="V35" s="33"/>
    </row>
    <row r="36" spans="1:22" x14ac:dyDescent="0.25">
      <c r="Q36" s="31" t="s">
        <v>76</v>
      </c>
      <c r="R36" s="32"/>
      <c r="S36" s="32"/>
      <c r="T36" s="32"/>
      <c r="U36" s="32"/>
      <c r="V36" s="33"/>
    </row>
    <row r="37" spans="1:22" x14ac:dyDescent="0.25">
      <c r="Q37" s="31"/>
      <c r="R37" s="32"/>
      <c r="S37" s="32"/>
      <c r="T37" s="32"/>
      <c r="U37" s="32"/>
      <c r="V37" s="33"/>
    </row>
    <row r="38" spans="1:22" x14ac:dyDescent="0.25">
      <c r="Q38" s="31">
        <v>2018</v>
      </c>
      <c r="R38" s="45">
        <v>0.46400000000000002</v>
      </c>
      <c r="S38" s="32"/>
      <c r="T38" s="32"/>
      <c r="U38" s="32"/>
      <c r="V38" s="33"/>
    </row>
    <row r="39" spans="1:22" x14ac:dyDescent="0.25">
      <c r="Q39" s="31" t="s">
        <v>61</v>
      </c>
      <c r="R39" s="45">
        <v>0.51300000000000001</v>
      </c>
      <c r="S39" s="32"/>
      <c r="T39" s="32"/>
      <c r="U39" s="32"/>
      <c r="V39" s="33"/>
    </row>
    <row r="40" spans="1:22" x14ac:dyDescent="0.25">
      <c r="Q40" s="31"/>
      <c r="R40" s="32"/>
      <c r="S40" s="32"/>
      <c r="T40" s="32"/>
      <c r="U40" s="32"/>
      <c r="V40" s="33"/>
    </row>
    <row r="41" spans="1:22" x14ac:dyDescent="0.25">
      <c r="Q41" s="31"/>
      <c r="R41" s="32"/>
      <c r="S41" s="32"/>
      <c r="T41" s="32"/>
      <c r="U41" s="32"/>
      <c r="V41" s="33"/>
    </row>
    <row r="42" spans="1:22" ht="48" thickBot="1" x14ac:dyDescent="0.3">
      <c r="A42" s="12" t="s">
        <v>18</v>
      </c>
      <c r="B42" s="21" t="s">
        <v>19</v>
      </c>
      <c r="C42" s="22"/>
      <c r="D42" s="22"/>
      <c r="E42" s="23"/>
      <c r="G42" t="s">
        <v>28</v>
      </c>
      <c r="Q42" s="50" t="s">
        <v>66</v>
      </c>
      <c r="R42" s="41"/>
      <c r="S42" s="41"/>
      <c r="T42" s="41"/>
      <c r="U42" s="41"/>
      <c r="V42" s="42"/>
    </row>
    <row r="43" spans="1:22" ht="15.75" x14ac:dyDescent="0.25">
      <c r="A43" s="13" t="s">
        <v>8</v>
      </c>
      <c r="B43" s="21" t="s">
        <v>20</v>
      </c>
      <c r="C43" s="22"/>
      <c r="D43" s="22"/>
      <c r="E43" s="23"/>
    </row>
    <row r="44" spans="1:22" ht="15.75" x14ac:dyDescent="0.25">
      <c r="A44" s="13" t="s">
        <v>9</v>
      </c>
      <c r="B44" s="21" t="s">
        <v>21</v>
      </c>
      <c r="C44" s="22"/>
      <c r="D44" s="22"/>
      <c r="E44" s="23"/>
    </row>
    <row r="45" spans="1:22" ht="47.25" x14ac:dyDescent="0.25">
      <c r="A45" s="13" t="s">
        <v>10</v>
      </c>
      <c r="B45" s="24" t="s">
        <v>35</v>
      </c>
      <c r="C45" s="25"/>
      <c r="D45" s="25"/>
      <c r="E45" s="26"/>
    </row>
    <row r="46" spans="1:22" ht="157.5" customHeight="1" x14ac:dyDescent="0.25">
      <c r="A46" s="13" t="s">
        <v>11</v>
      </c>
      <c r="B46" s="24" t="s">
        <v>36</v>
      </c>
      <c r="C46" s="25"/>
      <c r="D46" s="25"/>
      <c r="E46" s="26"/>
    </row>
    <row r="47" spans="1:22" ht="15.75" x14ac:dyDescent="0.25">
      <c r="A47" s="13" t="s">
        <v>12</v>
      </c>
      <c r="B47" s="15">
        <f>+F47*B48</f>
        <v>9338353.2000000011</v>
      </c>
      <c r="C47" s="16"/>
      <c r="D47" s="16"/>
      <c r="E47" s="17"/>
      <c r="F47" s="14">
        <v>0.9</v>
      </c>
    </row>
    <row r="48" spans="1:22" ht="15.75" x14ac:dyDescent="0.25">
      <c r="A48" s="13" t="s">
        <v>13</v>
      </c>
      <c r="B48" s="15">
        <f>+D11</f>
        <v>10375948</v>
      </c>
      <c r="C48" s="16"/>
      <c r="D48" s="16"/>
      <c r="E48" s="17"/>
    </row>
    <row r="49" spans="1:5" ht="15.75" x14ac:dyDescent="0.25">
      <c r="A49" s="13" t="s">
        <v>14</v>
      </c>
      <c r="B49" s="21" t="s">
        <v>23</v>
      </c>
      <c r="C49" s="22"/>
      <c r="D49" s="22"/>
      <c r="E49" s="23"/>
    </row>
    <row r="50" spans="1:5" ht="15.75" x14ac:dyDescent="0.25">
      <c r="A50" s="13" t="s">
        <v>15</v>
      </c>
      <c r="B50" s="21" t="s">
        <v>24</v>
      </c>
      <c r="C50" s="22"/>
      <c r="D50" s="22"/>
      <c r="E50" s="23"/>
    </row>
    <row r="51" spans="1:5" ht="67.5" customHeight="1" x14ac:dyDescent="0.25">
      <c r="A51" s="13" t="s">
        <v>16</v>
      </c>
      <c r="B51" s="24" t="s">
        <v>27</v>
      </c>
      <c r="C51" s="22"/>
      <c r="D51" s="22"/>
      <c r="E51" s="23"/>
    </row>
    <row r="52" spans="1:5" ht="15.75" x14ac:dyDescent="0.25">
      <c r="A52" s="13" t="s">
        <v>17</v>
      </c>
      <c r="B52" s="21" t="s">
        <v>25</v>
      </c>
      <c r="C52" s="22"/>
      <c r="D52" s="22"/>
      <c r="E52" s="23"/>
    </row>
  </sheetData>
  <mergeCells count="9">
    <mergeCell ref="B50:E50"/>
    <mergeCell ref="B51:E51"/>
    <mergeCell ref="B52:E52"/>
    <mergeCell ref="B46:E46"/>
    <mergeCell ref="B42:E42"/>
    <mergeCell ref="B43:E43"/>
    <mergeCell ref="B44:E44"/>
    <mergeCell ref="B45:E45"/>
    <mergeCell ref="B49:E49"/>
  </mergeCells>
  <pageMargins left="0.2" right="0.2" top="0.25" bottom="0.25" header="0.3" footer="0.3"/>
  <pageSetup scale="5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UOX Expansion</vt:lpstr>
      <vt:lpstr>'UOX Expansion'!Print_Area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UM 246784</dc:creator>
  <cp:lastModifiedBy>UM 246784</cp:lastModifiedBy>
  <cp:lastPrinted>2022-04-28T20:35:06Z</cp:lastPrinted>
  <dcterms:created xsi:type="dcterms:W3CDTF">2022-04-27T18:10:42Z</dcterms:created>
  <dcterms:modified xsi:type="dcterms:W3CDTF">2022-05-05T13:09:38Z</dcterms:modified>
</cp:coreProperties>
</file>